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265" activeTab="0"/>
  </bookViews>
  <sheets>
    <sheet name="Optima" sheetId="1" r:id="rId1"/>
    <sheet name="Sheet2" sheetId="2" r:id="rId2"/>
    <sheet name="Sheet3" sheetId="3" r:id="rId3"/>
  </sheets>
  <definedNames>
    <definedName name="a">'Optima'!$C$5</definedName>
    <definedName name="activity">'Optima'!$J$26</definedName>
    <definedName name="bx">'Optima'!$C$6</definedName>
    <definedName name="by">'Optima'!$C$7</definedName>
    <definedName name="chx">'Optima'!$C$11</definedName>
    <definedName name="chy">'Optima'!$E$11</definedName>
    <definedName name="Current">'Optima'!$B$16:$F$16</definedName>
    <definedName name="gstep">'Optima'!$F$36</definedName>
    <definedName name="i">'Optima'!$F$5</definedName>
    <definedName name="Initial">'Optima'!$B$14:$F$14</definedName>
    <definedName name="mode">'Optima'!$J$26</definedName>
    <definedName name="Output">'Optima'!$B$14:$F$16</definedName>
    <definedName name="p">'Optima'!$F$17</definedName>
    <definedName name="p0mrs">'Optima'!$F$14</definedName>
    <definedName name="p0te">'Optima'!$D$14</definedName>
    <definedName name="p0u">'Optima'!$E$14</definedName>
    <definedName name="p0x">'Optima'!$B$14</definedName>
    <definedName name="p0xp">'Optima'!$B$39</definedName>
    <definedName name="p0y">'Optima'!$C$14</definedName>
    <definedName name="p0yp">'Optima'!$C$39</definedName>
    <definedName name="pcmrs">'Optima'!$F$16</definedName>
    <definedName name="pcte">'Optima'!$D$16</definedName>
    <definedName name="pcu">'Optima'!$E$16</definedName>
    <definedName name="pcup">'Optima'!$H$39</definedName>
    <definedName name="pcvals">'Optima'!$F$39:$H$39</definedName>
    <definedName name="pcx">'Optima'!$B$16</definedName>
    <definedName name="pcxp">'Optima'!$F$39</definedName>
    <definedName name="pcy">'Optima'!$C$16</definedName>
    <definedName name="pcyp">'Optima'!$G$39</definedName>
    <definedName name="plmrs">'Optima'!$F$15</definedName>
    <definedName name="plte">'Optima'!$D$15</definedName>
    <definedName name="plu">'Optima'!$E$15</definedName>
    <definedName name="plup">'Optima'!$K$39</definedName>
    <definedName name="plx">'Optima'!$B$15</definedName>
    <definedName name="plxp">'Optima'!$I$39</definedName>
    <definedName name="ply">'Optima'!$C$15</definedName>
    <definedName name="plyp">'Optima'!$J$39</definedName>
    <definedName name="Previous">'Optima'!$B$15:$F$15</definedName>
    <definedName name="px">'Optima'!$F$6</definedName>
    <definedName name="py">'Optima'!$F$7</definedName>
    <definedName name="step">'Optima'!$E$36</definedName>
    <definedName name="u0">'Optima'!$B$37</definedName>
    <definedName name="uopt">'Optima'!$B$34</definedName>
    <definedName name="x0">'Optima'!$D$8</definedName>
    <definedName name="x0p">'Optima'!$B$42:$B$65</definedName>
    <definedName name="xcp">'Optima'!$F$42:$F$65</definedName>
    <definedName name="xlp">'Optima'!$I$42:$I$65</definedName>
    <definedName name="xmax">'Optima'!$B$66</definedName>
    <definedName name="xopt">'Optima'!$B$32</definedName>
    <definedName name="xsh">'Optima'!$B$30</definedName>
    <definedName name="y0">'Optima'!$B$36</definedName>
    <definedName name="y0p">'Optima'!$C$42:$C$65</definedName>
    <definedName name="ycp">'Optima'!$G$42:$G$65</definedName>
    <definedName name="ylp">'Optima'!$J$42:$J$65</definedName>
    <definedName name="ymax">'Optima'!$C$66</definedName>
    <definedName name="yopt">'Optima'!$B$33</definedName>
    <definedName name="ysh">'Optima'!$B$31</definedName>
  </definedNames>
  <calcPr calcMode="manual" fullCalcOnLoad="1"/>
</workbook>
</file>

<file path=xl/sharedStrings.xml><?xml version="1.0" encoding="utf-8"?>
<sst xmlns="http://schemas.openxmlformats.org/spreadsheetml/2006/main" count="60" uniqueCount="50">
  <si>
    <t>U</t>
  </si>
  <si>
    <t>MRS</t>
  </si>
  <si>
    <t>Mode:</t>
  </si>
  <si>
    <t>Explore</t>
  </si>
  <si>
    <t>Income:I=PxX+PyY</t>
  </si>
  <si>
    <t>a=</t>
  </si>
  <si>
    <t>I=</t>
  </si>
  <si>
    <t>Px=</t>
  </si>
  <si>
    <t>Py=</t>
  </si>
  <si>
    <t>Initial X=</t>
  </si>
  <si>
    <t>Output:</t>
  </si>
  <si>
    <t>Initial</t>
  </si>
  <si>
    <t>Previous</t>
  </si>
  <si>
    <t>Current</t>
  </si>
  <si>
    <t>X</t>
  </si>
  <si>
    <t>Y</t>
  </si>
  <si>
    <t>TE</t>
  </si>
  <si>
    <t>Px/Py=</t>
  </si>
  <si>
    <t>chX=</t>
  </si>
  <si>
    <t>chY=</t>
  </si>
  <si>
    <t>1. Setup Parameters:</t>
  </si>
  <si>
    <t>2. Action:</t>
  </si>
  <si>
    <t>px/py</t>
  </si>
  <si>
    <t>BLx</t>
  </si>
  <si>
    <t>Bly</t>
  </si>
  <si>
    <t>Yint</t>
  </si>
  <si>
    <t>Xint</t>
  </si>
  <si>
    <t>consumer opt:</t>
  </si>
  <si>
    <t>Xopt</t>
  </si>
  <si>
    <t>Yopt</t>
  </si>
  <si>
    <t>Uopt</t>
  </si>
  <si>
    <t>Utility: U=a X^bx Y^by</t>
  </si>
  <si>
    <t>bx=</t>
  </si>
  <si>
    <t>by=</t>
  </si>
  <si>
    <t>xsh</t>
  </si>
  <si>
    <t>ysh</t>
  </si>
  <si>
    <t>x</t>
  </si>
  <si>
    <t>y</t>
  </si>
  <si>
    <t>uchk</t>
  </si>
  <si>
    <t>mrs</t>
  </si>
  <si>
    <t>x0</t>
  </si>
  <si>
    <t>y0</t>
  </si>
  <si>
    <t>u0</t>
  </si>
  <si>
    <t>Step:</t>
  </si>
  <si>
    <t>The consumer's optimum with Cobb-Douglas utility</t>
  </si>
  <si>
    <t>Blind test</t>
  </si>
  <si>
    <t>Graphstep</t>
  </si>
  <si>
    <t xml:space="preserve">   Tip1: Input boxes have yellow backgrounds</t>
  </si>
  <si>
    <t xml:space="preserve">   Tip2: Be sure to either press &lt;Enter&gt; or move out of</t>
  </si>
  <si>
    <t>an input box before clicking a Command button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</si>
</sst>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2" fillId="3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2" fillId="5" borderId="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2" fillId="6" borderId="8" xfId="0" applyFont="1" applyFill="1" applyBorder="1" applyAlignment="1" applyProtection="1">
      <alignment horizontal="center"/>
      <protection locked="0"/>
    </xf>
    <xf numFmtId="2" fontId="2" fillId="6" borderId="8" xfId="0" applyNumberFormat="1" applyFont="1" applyFill="1" applyBorder="1" applyAlignment="1" applyProtection="1">
      <alignment horizontal="center"/>
      <protection locked="0"/>
    </xf>
    <xf numFmtId="1" fontId="3" fillId="4" borderId="8" xfId="0" applyNumberFormat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/>
      <protection locked="0"/>
    </xf>
    <xf numFmtId="1" fontId="5" fillId="4" borderId="8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" fontId="4" fillId="4" borderId="8" xfId="0" applyNumberFormat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/>
      <protection locked="0"/>
    </xf>
    <xf numFmtId="2" fontId="2" fillId="5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" fillId="4" borderId="8" xfId="0" applyNumberFormat="1" applyFont="1" applyFill="1" applyBorder="1" applyAlignment="1" applyProtection="1">
      <alignment horizontal="center"/>
      <protection locked="0"/>
    </xf>
    <xf numFmtId="0" fontId="3" fillId="4" borderId="8" xfId="0" applyNumberFormat="1" applyFont="1" applyFill="1" applyBorder="1" applyAlignment="1" applyProtection="1">
      <alignment horizontal="center"/>
      <protection locked="0"/>
    </xf>
    <xf numFmtId="0" fontId="5" fillId="4" borderId="8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1"/>
          <c:w val="0.914"/>
          <c:h val="0.93975"/>
        </c:manualLayout>
      </c:layout>
      <c:scatterChart>
        <c:scatterStyle val="smooth"/>
        <c:varyColors val="0"/>
        <c:ser>
          <c:idx val="1"/>
          <c:order val="0"/>
          <c:tx>
            <c:v>BL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Optima!$B$27:$B$28</c:f>
              <c:numCache/>
            </c:numRef>
          </c:xVal>
          <c:yVal>
            <c:numRef>
              <c:f>Optima!$C$27:$C$28</c:f>
              <c:numCache/>
            </c:numRef>
          </c:yVal>
          <c:smooth val="1"/>
        </c:ser>
        <c:ser>
          <c:idx val="0"/>
          <c:order val="1"/>
          <c:tx>
            <c:v>U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3"/>
              <c:delete val="1"/>
            </c:dLbl>
            <c:delete val="1"/>
          </c:dLbls>
          <c:xVal>
            <c:numRef>
              <c:f>[0]!x0p</c:f>
              <c:numCache/>
            </c:numRef>
          </c:xVal>
          <c:yVal>
            <c:numRef>
              <c:f>[0]!y0p</c:f>
              <c:numCache/>
            </c:numRef>
          </c:yVal>
          <c:smooth val="1"/>
        </c:ser>
        <c:ser>
          <c:idx val="2"/>
          <c:order val="2"/>
          <c:tx>
            <c:v>pt1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Optima!$B$39</c:f>
              <c:numCache/>
            </c:numRef>
          </c:xVal>
          <c:yVal>
            <c:numRef>
              <c:f>Optima!$C$39</c:f>
              <c:numCache/>
            </c:numRef>
          </c:yVal>
          <c:smooth val="1"/>
        </c:ser>
        <c:ser>
          <c:idx val="5"/>
          <c:order val="3"/>
          <c:tx>
            <c:v>ul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[0]!xlp</c:f>
              <c:numCache/>
            </c:numRef>
          </c:xVal>
          <c:yVal>
            <c:numRef>
              <c:f>[0]!ylp</c:f>
              <c:numCache/>
            </c:numRef>
          </c:yVal>
          <c:smooth val="1"/>
        </c:ser>
        <c:ser>
          <c:idx val="6"/>
          <c:order val="4"/>
          <c:tx>
            <c:v>ptl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[0]!plxp</c:f>
              <c:numCache/>
            </c:numRef>
          </c:xVal>
          <c:yVal>
            <c:numRef>
              <c:f>[0]!plyp</c:f>
              <c:numCache/>
            </c:numRef>
          </c:yVal>
          <c:smooth val="1"/>
        </c:ser>
        <c:ser>
          <c:idx val="7"/>
          <c:order val="5"/>
          <c:tx>
            <c:v>uc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[0]!xcp</c:f>
              <c:numCache/>
            </c:numRef>
          </c:xVal>
          <c:yVal>
            <c:numRef>
              <c:f>[0]!ycp</c:f>
              <c:numCache/>
            </c:numRef>
          </c:yVal>
          <c:smooth val="1"/>
        </c:ser>
        <c:ser>
          <c:idx val="3"/>
          <c:order val="6"/>
          <c:tx>
            <c:v>ptc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[0]!pcxp</c:f>
              <c:numCache/>
            </c:numRef>
          </c:xVal>
          <c:yVal>
            <c:numRef>
              <c:f>[0]!pcyp</c:f>
              <c:numCache/>
            </c:numRef>
          </c:yVal>
          <c:smooth val="1"/>
        </c:ser>
        <c:axId val="15343384"/>
        <c:axId val="3872729"/>
      </c:scatterChart>
      <c:valAx>
        <c:axId val="15343384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Good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729"/>
        <c:crossesAt val="0"/>
        <c:crossBetween val="midCat"/>
        <c:dispUnits/>
        <c:majorUnit val="20"/>
        <c:minorUnit val="4"/>
      </c:valAx>
      <c:valAx>
        <c:axId val="387272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Good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343384"/>
        <c:crosses val="autoZero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19050</xdr:rowOff>
    </xdr:from>
    <xdr:to>
      <xdr:col>11</xdr:col>
      <xdr:colOff>123825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4086225" y="247650"/>
        <a:ext cx="31051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600075</xdr:colOff>
      <xdr:row>1</xdr:row>
      <xdr:rowOff>28575</xdr:rowOff>
    </xdr:from>
    <xdr:to>
      <xdr:col>2</xdr:col>
      <xdr:colOff>609600</xdr:colOff>
      <xdr:row>1</xdr:row>
      <xdr:rowOff>276225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57175"/>
          <a:ext cx="1438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6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1.7109375" style="0" customWidth="1"/>
    <col min="2" max="6" width="9.7109375" style="0" customWidth="1"/>
  </cols>
  <sheetData>
    <row r="1" spans="1:12" ht="18">
      <c r="A1" s="5"/>
      <c r="B1" s="5"/>
      <c r="C1" s="5"/>
      <c r="D1" s="5"/>
      <c r="E1" s="5"/>
      <c r="F1" s="7" t="s">
        <v>44</v>
      </c>
      <c r="G1" s="5"/>
      <c r="H1" s="5"/>
      <c r="I1" s="5"/>
      <c r="J1" s="5"/>
      <c r="K1" s="5"/>
      <c r="L1" s="5"/>
    </row>
    <row r="2" spans="1:13" ht="22.5" customHeight="1">
      <c r="A2" s="6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>
      <c r="A3" s="12" t="s">
        <v>20</v>
      </c>
      <c r="B3" s="13"/>
      <c r="C3" s="13"/>
      <c r="D3" s="13"/>
      <c r="E3" s="9"/>
      <c r="F3" s="16"/>
      <c r="G3" s="5"/>
      <c r="H3" s="5"/>
      <c r="I3" s="5"/>
      <c r="J3" s="5"/>
      <c r="K3" s="5"/>
      <c r="L3" s="5"/>
      <c r="M3" s="5"/>
    </row>
    <row r="4" spans="1:13" ht="18">
      <c r="A4" s="49" t="s">
        <v>31</v>
      </c>
      <c r="B4" s="50"/>
      <c r="C4" s="51"/>
      <c r="D4" s="49" t="s">
        <v>4</v>
      </c>
      <c r="E4" s="52"/>
      <c r="F4" s="51"/>
      <c r="G4" s="5"/>
      <c r="H4" s="5"/>
      <c r="I4" s="5"/>
      <c r="J4" s="5"/>
      <c r="K4" s="5"/>
      <c r="L4" s="5"/>
      <c r="M4" s="5"/>
    </row>
    <row r="5" spans="1:13" ht="18">
      <c r="A5" s="20"/>
      <c r="B5" s="17" t="s">
        <v>5</v>
      </c>
      <c r="C5" s="35">
        <v>10</v>
      </c>
      <c r="D5" s="4"/>
      <c r="E5" s="17" t="s">
        <v>6</v>
      </c>
      <c r="F5" s="36">
        <v>480</v>
      </c>
      <c r="G5" s="5"/>
      <c r="H5" s="5"/>
      <c r="I5" s="5"/>
      <c r="J5" s="5"/>
      <c r="K5" s="5"/>
      <c r="L5" s="5"/>
      <c r="M5" s="5"/>
    </row>
    <row r="6" spans="1:13" ht="18">
      <c r="A6" s="20"/>
      <c r="B6" s="18" t="s">
        <v>32</v>
      </c>
      <c r="C6" s="35">
        <v>0.6</v>
      </c>
      <c r="D6" s="4"/>
      <c r="E6" s="18" t="s">
        <v>7</v>
      </c>
      <c r="F6" s="36">
        <v>4</v>
      </c>
      <c r="G6" s="5"/>
      <c r="H6" s="5"/>
      <c r="I6" s="5"/>
      <c r="J6" s="5"/>
      <c r="K6" s="5"/>
      <c r="L6" s="5"/>
      <c r="M6" s="5"/>
    </row>
    <row r="7" spans="1:13" ht="18">
      <c r="A7" s="21"/>
      <c r="B7" s="19" t="s">
        <v>33</v>
      </c>
      <c r="C7" s="35">
        <v>0.4</v>
      </c>
      <c r="D7" s="4"/>
      <c r="E7" s="19" t="s">
        <v>8</v>
      </c>
      <c r="F7" s="36">
        <v>4</v>
      </c>
      <c r="G7" s="5"/>
      <c r="H7" s="5"/>
      <c r="I7" s="5"/>
      <c r="J7" s="5"/>
      <c r="K7" s="5"/>
      <c r="L7" s="5"/>
      <c r="M7" s="5"/>
    </row>
    <row r="8" spans="1:13" ht="18">
      <c r="A8" s="15"/>
      <c r="B8" s="11"/>
      <c r="C8" s="14" t="s">
        <v>9</v>
      </c>
      <c r="D8" s="35">
        <v>30</v>
      </c>
      <c r="E8" s="10"/>
      <c r="F8" s="11"/>
      <c r="G8" s="5"/>
      <c r="H8" s="5"/>
      <c r="I8" s="5"/>
      <c r="J8" s="5"/>
      <c r="K8" s="5"/>
      <c r="L8" s="5"/>
      <c r="M8" s="5"/>
    </row>
    <row r="9" spans="1:13" ht="12.75">
      <c r="A9" s="3"/>
      <c r="B9" s="8"/>
      <c r="C9" s="4"/>
      <c r="D9" s="4"/>
      <c r="E9" s="3"/>
      <c r="F9" s="5"/>
      <c r="G9" s="5"/>
      <c r="H9" s="5"/>
      <c r="I9" s="5"/>
      <c r="J9" s="5"/>
      <c r="K9" s="5"/>
      <c r="L9" s="5"/>
      <c r="M9" s="5"/>
    </row>
    <row r="10" spans="1:13" ht="12.75">
      <c r="A10" s="3"/>
      <c r="B10" s="8"/>
      <c r="C10" s="4"/>
      <c r="D10" s="4"/>
      <c r="E10" s="3"/>
      <c r="F10" s="5"/>
      <c r="G10" s="5"/>
      <c r="H10" s="5"/>
      <c r="I10" s="5"/>
      <c r="J10" s="5"/>
      <c r="K10" s="5"/>
      <c r="L10" s="5"/>
      <c r="M10" s="5"/>
    </row>
    <row r="11" spans="1:13" ht="18">
      <c r="A11" s="32" t="s">
        <v>21</v>
      </c>
      <c r="B11" s="33" t="s">
        <v>18</v>
      </c>
      <c r="C11" s="35"/>
      <c r="D11" s="33" t="s">
        <v>19</v>
      </c>
      <c r="E11" s="39"/>
      <c r="F11" s="34"/>
      <c r="G11" s="5"/>
      <c r="H11" s="5"/>
      <c r="I11" s="5"/>
      <c r="J11" s="5"/>
      <c r="K11" s="5"/>
      <c r="L11" s="5"/>
      <c r="M11" s="5"/>
    </row>
    <row r="12" spans="1:13" ht="4.5" customHeight="1">
      <c r="A12" s="31"/>
      <c r="B12" s="31"/>
      <c r="C12" s="31"/>
      <c r="D12" s="31"/>
      <c r="E12" s="31"/>
      <c r="F12" s="31"/>
      <c r="G12" s="5"/>
      <c r="H12" s="5"/>
      <c r="I12" s="5"/>
      <c r="J12" s="5"/>
      <c r="K12" s="5"/>
      <c r="L12" s="5"/>
      <c r="M12" s="5"/>
    </row>
    <row r="13" spans="1:13" ht="18">
      <c r="A13" s="22" t="s">
        <v>10</v>
      </c>
      <c r="B13" s="23" t="s">
        <v>14</v>
      </c>
      <c r="C13" s="23" t="s">
        <v>15</v>
      </c>
      <c r="D13" s="23" t="s">
        <v>16</v>
      </c>
      <c r="E13" s="23" t="s">
        <v>0</v>
      </c>
      <c r="F13" s="23" t="s">
        <v>1</v>
      </c>
      <c r="G13" s="5"/>
      <c r="H13" s="5"/>
      <c r="I13" s="5"/>
      <c r="J13" s="5"/>
      <c r="K13" s="5"/>
      <c r="L13" s="5"/>
      <c r="M13" s="5"/>
    </row>
    <row r="14" spans="1:13" ht="18">
      <c r="A14" s="24" t="s">
        <v>11</v>
      </c>
      <c r="B14" s="47">
        <v>30</v>
      </c>
      <c r="C14" s="47">
        <v>90</v>
      </c>
      <c r="D14" s="38">
        <v>480</v>
      </c>
      <c r="E14" s="37">
        <v>465.553672174608</v>
      </c>
      <c r="F14" s="38">
        <v>4.5</v>
      </c>
      <c r="G14" s="5"/>
      <c r="H14" s="5"/>
      <c r="I14" s="5"/>
      <c r="J14" s="5"/>
      <c r="K14" s="5"/>
      <c r="L14" s="5"/>
      <c r="M14" s="5"/>
    </row>
    <row r="15" spans="1:13" ht="18">
      <c r="A15" s="25" t="s">
        <v>12</v>
      </c>
      <c r="B15" s="48"/>
      <c r="C15" s="48"/>
      <c r="D15" s="40"/>
      <c r="E15" s="39"/>
      <c r="F15" s="40"/>
      <c r="G15" s="5"/>
      <c r="H15" s="5"/>
      <c r="I15" s="5"/>
      <c r="J15" s="5"/>
      <c r="K15" s="5"/>
      <c r="L15" s="5"/>
      <c r="M15" s="5"/>
    </row>
    <row r="16" spans="1:12" ht="18">
      <c r="A16" s="26" t="s">
        <v>13</v>
      </c>
      <c r="B16" s="46"/>
      <c r="C16" s="46"/>
      <c r="D16" s="42"/>
      <c r="E16" s="41"/>
      <c r="F16" s="42"/>
      <c r="G16" s="5" t="s">
        <v>47</v>
      </c>
      <c r="H16" s="5"/>
      <c r="I16" s="5"/>
      <c r="J16" s="5"/>
      <c r="K16" s="5"/>
      <c r="L16" s="5"/>
    </row>
    <row r="17" spans="1:12" ht="18">
      <c r="A17" s="27"/>
      <c r="B17" s="28"/>
      <c r="C17" s="29"/>
      <c r="D17" s="29"/>
      <c r="E17" s="30" t="s">
        <v>17</v>
      </c>
      <c r="F17" s="43">
        <v>1</v>
      </c>
      <c r="G17" s="5" t="s">
        <v>48</v>
      </c>
      <c r="H17" s="5"/>
      <c r="I17" s="5"/>
      <c r="J17" s="5"/>
      <c r="K17" s="5"/>
      <c r="L17" s="5"/>
    </row>
    <row r="18" spans="1:13" ht="15.75" customHeight="1">
      <c r="A18" s="3"/>
      <c r="B18" s="3"/>
      <c r="C18" s="5"/>
      <c r="D18" s="5"/>
      <c r="E18" s="5"/>
      <c r="F18" s="5"/>
      <c r="G18" s="5" t="s">
        <v>49</v>
      </c>
      <c r="H18" s="5"/>
      <c r="I18" s="5"/>
      <c r="J18" s="5"/>
      <c r="K18" s="5"/>
      <c r="L18" s="5"/>
      <c r="M18" s="5"/>
    </row>
    <row r="19" spans="1:13" ht="12.75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ht="12.75">
      <c r="A25" t="s">
        <v>27</v>
      </c>
    </row>
    <row r="26" spans="2:10" ht="12.75">
      <c r="B26" t="s">
        <v>23</v>
      </c>
      <c r="C26" t="s">
        <v>24</v>
      </c>
      <c r="G26" t="s">
        <v>3</v>
      </c>
      <c r="I26" t="s">
        <v>2</v>
      </c>
      <c r="J26" s="44">
        <v>0</v>
      </c>
    </row>
    <row r="27" spans="1:7" ht="12.75">
      <c r="A27" t="s">
        <v>25</v>
      </c>
      <c r="B27">
        <f>IF(step&gt;1,0,"")</f>
        <v>0</v>
      </c>
      <c r="C27">
        <f>IF(step&gt;1,i/py,"")</f>
        <v>120</v>
      </c>
      <c r="G27" t="s">
        <v>45</v>
      </c>
    </row>
    <row r="28" spans="1:3" ht="12.75">
      <c r="A28" t="s">
        <v>26</v>
      </c>
      <c r="B28">
        <f>IF(step&gt;1,i/px,"")</f>
        <v>120</v>
      </c>
      <c r="C28">
        <f>IF(step&gt;1,0,"")</f>
        <v>0</v>
      </c>
    </row>
    <row r="29" spans="1:2" ht="12.75">
      <c r="A29" t="s">
        <v>22</v>
      </c>
      <c r="B29">
        <f>px/py</f>
        <v>1</v>
      </c>
    </row>
    <row r="30" spans="1:2" ht="12.75">
      <c r="A30" t="s">
        <v>34</v>
      </c>
      <c r="B30">
        <f>bx/(bx+by)</f>
        <v>0.6</v>
      </c>
    </row>
    <row r="31" spans="1:2" ht="12.75">
      <c r="A31" t="s">
        <v>35</v>
      </c>
      <c r="B31">
        <f>by/(bx+by)</f>
        <v>0.4</v>
      </c>
    </row>
    <row r="32" spans="1:2" ht="12.75">
      <c r="A32" t="s">
        <v>28</v>
      </c>
      <c r="B32">
        <f>xsh*i/px</f>
        <v>72</v>
      </c>
    </row>
    <row r="33" spans="1:2" ht="12.75">
      <c r="A33" t="s">
        <v>29</v>
      </c>
      <c r="B33">
        <f>ysh*i/py</f>
        <v>48</v>
      </c>
    </row>
    <row r="34" spans="1:2" ht="12.75">
      <c r="A34" t="s">
        <v>30</v>
      </c>
      <c r="B34">
        <f>a*xopt^bx*yopt^by</f>
        <v>612.2037603003796</v>
      </c>
    </row>
    <row r="35" spans="1:6" ht="12.75">
      <c r="A35" t="s">
        <v>40</v>
      </c>
      <c r="E35" t="s">
        <v>43</v>
      </c>
      <c r="F35" t="s">
        <v>46</v>
      </c>
    </row>
    <row r="36" spans="1:12" ht="12.75">
      <c r="A36" t="s">
        <v>41</v>
      </c>
      <c r="B36">
        <f>(i-px*x0)/py</f>
        <v>90</v>
      </c>
      <c r="E36" s="44">
        <v>2</v>
      </c>
      <c r="F36" s="45">
        <v>2</v>
      </c>
      <c r="L36" s="1"/>
    </row>
    <row r="37" spans="1:12" ht="12.75">
      <c r="A37" t="s">
        <v>42</v>
      </c>
      <c r="B37">
        <f>a*x0^bx*y0^by</f>
        <v>465.553672174608</v>
      </c>
      <c r="F37" s="1"/>
      <c r="L37" s="1"/>
    </row>
    <row r="38" spans="2:12" ht="12.75">
      <c r="B38" t="s">
        <v>11</v>
      </c>
      <c r="F38" t="s">
        <v>13</v>
      </c>
      <c r="I38" t="s">
        <v>12</v>
      </c>
      <c r="L38" s="1"/>
    </row>
    <row r="39" spans="2:12" ht="12.75">
      <c r="B39">
        <f>IF(step&gt;1,x0,"")</f>
        <v>30</v>
      </c>
      <c r="C39">
        <f>IF(step&gt;1,y0,"")</f>
        <v>90</v>
      </c>
      <c r="F39" s="1">
        <f>IF(step&gt;2,pcx,"")</f>
      </c>
      <c r="G39">
        <f>IF(step&gt;2,pcy,"")</f>
      </c>
      <c r="H39">
        <f>IF(step&gt;2,pcu,"")</f>
      </c>
      <c r="I39" s="1">
        <f>IF(step&gt;3,plx,"")</f>
      </c>
      <c r="J39">
        <f>IF(step&gt;3,ply,"")</f>
      </c>
      <c r="K39">
        <f>IF(step&gt;3,plu,"")</f>
      </c>
      <c r="L39" s="1"/>
    </row>
    <row r="40" spans="2:11" ht="12.75">
      <c r="B40" t="s">
        <v>36</v>
      </c>
      <c r="C40" t="s">
        <v>37</v>
      </c>
      <c r="D40" t="s">
        <v>38</v>
      </c>
      <c r="E40" t="s">
        <v>39</v>
      </c>
      <c r="F40" t="s">
        <v>36</v>
      </c>
      <c r="G40" t="s">
        <v>37</v>
      </c>
      <c r="H40" t="s">
        <v>38</v>
      </c>
      <c r="I40" t="s">
        <v>36</v>
      </c>
      <c r="J40" t="s">
        <v>37</v>
      </c>
      <c r="K40" t="s">
        <v>38</v>
      </c>
    </row>
    <row r="41" ht="12.75">
      <c r="A41">
        <v>0</v>
      </c>
    </row>
    <row r="42" spans="1:14" ht="12.75">
      <c r="A42">
        <v>1</v>
      </c>
      <c r="B42">
        <f>IF(gstep&gt;1,xmax*A42/24,"")</f>
        <v>7.5</v>
      </c>
      <c r="C42">
        <f>IF(gstep&gt;1,(u0/(a*B42^bx))^(1/by),"")</f>
        <v>720.0000000000001</v>
      </c>
      <c r="D42">
        <f>a*B42^bx*C42^by</f>
        <v>465.5536721746081</v>
      </c>
      <c r="E42" s="2">
        <f>(bx/by)*$C42/$B42</f>
        <v>144</v>
      </c>
      <c r="F42">
        <f>IF(gstep&gt;2,xmax*A42/24,"")</f>
      </c>
      <c r="G42">
        <f>IF(gstep&gt;2,(pcup/(a*F42^bx))^(1/by),"")</f>
      </c>
      <c r="H42" t="e">
        <f>a*F42^bx*G42^by</f>
        <v>#VALUE!</v>
      </c>
      <c r="I42">
        <f>IF(gstep&gt;3,xmax*$A42/24,"")</f>
      </c>
      <c r="J42">
        <f>IF(gstep&gt;3,(plup/(a*I42^bx))^(1/by),"")</f>
      </c>
      <c r="K42" t="e">
        <f>a*I42^bx*J42^by</f>
        <v>#VALUE!</v>
      </c>
      <c r="L42" s="2"/>
      <c r="M42" s="1"/>
      <c r="N42" s="1"/>
    </row>
    <row r="43" spans="1:14" ht="12.75">
      <c r="A43">
        <v>2</v>
      </c>
      <c r="B43">
        <f aca="true" t="shared" si="0" ref="B43:B65">IF(gstep&gt;1,xmax*A43/24,"")</f>
        <v>15</v>
      </c>
      <c r="C43">
        <f aca="true" t="shared" si="1" ref="C43:C65">IF(gstep&gt;1,(u0/(a*B43^bx))^(1/by),"")</f>
        <v>254.55844122715735</v>
      </c>
      <c r="D43">
        <f aca="true" t="shared" si="2" ref="D43:D65">a*B43^bx*C43^by</f>
        <v>465.55367217460804</v>
      </c>
      <c r="E43" s="2">
        <f aca="true" t="shared" si="3" ref="E43:E65">(bx/by)*$C43/$B43</f>
        <v>25.45584412271573</v>
      </c>
      <c r="F43">
        <f aca="true" t="shared" si="4" ref="F43:F65">IF(gstep&gt;2,xmax*A43/24,"")</f>
      </c>
      <c r="G43">
        <f aca="true" t="shared" si="5" ref="G43:G65">IF(gstep&gt;2,(pcup/(a*F43^bx))^(1/by),"")</f>
      </c>
      <c r="H43" t="e">
        <f aca="true" t="shared" si="6" ref="H43:H65">a*F43^bx*G43^by</f>
        <v>#VALUE!</v>
      </c>
      <c r="I43">
        <f aca="true" t="shared" si="7" ref="I43:I65">IF(gstep&gt;3,xmax*$A43/24,"")</f>
      </c>
      <c r="J43">
        <f aca="true" t="shared" si="8" ref="J43:J65">IF(gstep&gt;3,(plup/(a*I43^bx))^(1/by),"")</f>
      </c>
      <c r="K43" t="e">
        <f aca="true" t="shared" si="9" ref="K43:K65">a*I43^bx*J43^by</f>
        <v>#VALUE!</v>
      </c>
      <c r="L43" s="2"/>
      <c r="M43" s="1"/>
      <c r="N43" s="1"/>
    </row>
    <row r="44" spans="1:14" ht="12.75">
      <c r="A44">
        <v>3</v>
      </c>
      <c r="B44">
        <f t="shared" si="0"/>
        <v>22.5</v>
      </c>
      <c r="C44">
        <f t="shared" si="1"/>
        <v>138.56406460551034</v>
      </c>
      <c r="D44">
        <f t="shared" si="2"/>
        <v>465.553672174608</v>
      </c>
      <c r="E44" s="2">
        <f t="shared" si="3"/>
        <v>9.23760430703402</v>
      </c>
      <c r="F44">
        <f t="shared" si="4"/>
      </c>
      <c r="G44">
        <f t="shared" si="5"/>
      </c>
      <c r="H44" t="e">
        <f t="shared" si="6"/>
        <v>#VALUE!</v>
      </c>
      <c r="I44">
        <f t="shared" si="7"/>
      </c>
      <c r="J44">
        <f t="shared" si="8"/>
      </c>
      <c r="K44" t="e">
        <f t="shared" si="9"/>
        <v>#VALUE!</v>
      </c>
      <c r="L44" s="2"/>
      <c r="M44" s="1"/>
      <c r="N44" s="1"/>
    </row>
    <row r="45" spans="1:14" ht="12.75">
      <c r="A45">
        <v>4</v>
      </c>
      <c r="B45">
        <f t="shared" si="0"/>
        <v>30</v>
      </c>
      <c r="C45">
        <f t="shared" si="1"/>
        <v>90</v>
      </c>
      <c r="D45">
        <f t="shared" si="2"/>
        <v>465.553672174608</v>
      </c>
      <c r="E45" s="2">
        <f t="shared" si="3"/>
        <v>4.499999999999999</v>
      </c>
      <c r="F45">
        <f t="shared" si="4"/>
      </c>
      <c r="G45">
        <f t="shared" si="5"/>
      </c>
      <c r="H45" t="e">
        <f t="shared" si="6"/>
        <v>#VALUE!</v>
      </c>
      <c r="I45">
        <f t="shared" si="7"/>
      </c>
      <c r="J45">
        <f t="shared" si="8"/>
      </c>
      <c r="K45" t="e">
        <f t="shared" si="9"/>
        <v>#VALUE!</v>
      </c>
      <c r="L45" s="2"/>
      <c r="M45" s="1"/>
      <c r="N45" s="1"/>
    </row>
    <row r="46" spans="1:14" ht="12.75">
      <c r="A46">
        <v>5</v>
      </c>
      <c r="B46">
        <f t="shared" si="0"/>
        <v>37.5</v>
      </c>
      <c r="C46">
        <f t="shared" si="1"/>
        <v>64.39875775199397</v>
      </c>
      <c r="D46">
        <f t="shared" si="2"/>
        <v>465.553672174608</v>
      </c>
      <c r="E46" s="2">
        <f t="shared" si="3"/>
        <v>2.5759503100797585</v>
      </c>
      <c r="F46">
        <f t="shared" si="4"/>
      </c>
      <c r="G46">
        <f t="shared" si="5"/>
      </c>
      <c r="H46" t="e">
        <f t="shared" si="6"/>
        <v>#VALUE!</v>
      </c>
      <c r="I46">
        <f t="shared" si="7"/>
      </c>
      <c r="J46">
        <f t="shared" si="8"/>
      </c>
      <c r="K46" t="e">
        <f t="shared" si="9"/>
        <v>#VALUE!</v>
      </c>
      <c r="L46" s="2"/>
      <c r="M46" s="1"/>
      <c r="N46" s="1"/>
    </row>
    <row r="47" spans="1:14" ht="12.75">
      <c r="A47">
        <v>6</v>
      </c>
      <c r="B47">
        <f t="shared" si="0"/>
        <v>45</v>
      </c>
      <c r="C47">
        <f t="shared" si="1"/>
        <v>48.98979485566359</v>
      </c>
      <c r="D47">
        <f t="shared" si="2"/>
        <v>465.55367217460804</v>
      </c>
      <c r="E47" s="2">
        <f t="shared" si="3"/>
        <v>1.6329931618554527</v>
      </c>
      <c r="F47">
        <f t="shared" si="4"/>
      </c>
      <c r="G47">
        <f t="shared" si="5"/>
      </c>
      <c r="H47" t="e">
        <f t="shared" si="6"/>
        <v>#VALUE!</v>
      </c>
      <c r="I47">
        <f t="shared" si="7"/>
      </c>
      <c r="J47">
        <f t="shared" si="8"/>
      </c>
      <c r="K47" t="e">
        <f t="shared" si="9"/>
        <v>#VALUE!</v>
      </c>
      <c r="L47" s="2"/>
      <c r="M47" s="1"/>
      <c r="N47" s="1"/>
    </row>
    <row r="48" spans="1:14" ht="12.75">
      <c r="A48">
        <v>7</v>
      </c>
      <c r="B48">
        <f t="shared" si="0"/>
        <v>52.5</v>
      </c>
      <c r="C48">
        <f t="shared" si="1"/>
        <v>38.8763457952348</v>
      </c>
      <c r="D48">
        <f t="shared" si="2"/>
        <v>465.553672174608</v>
      </c>
      <c r="E48" s="2">
        <f t="shared" si="3"/>
        <v>1.1107527370067083</v>
      </c>
      <c r="F48">
        <f t="shared" si="4"/>
      </c>
      <c r="G48">
        <f t="shared" si="5"/>
      </c>
      <c r="H48" t="e">
        <f t="shared" si="6"/>
        <v>#VALUE!</v>
      </c>
      <c r="I48">
        <f t="shared" si="7"/>
      </c>
      <c r="J48">
        <f t="shared" si="8"/>
      </c>
      <c r="K48" t="e">
        <f t="shared" si="9"/>
        <v>#VALUE!</v>
      </c>
      <c r="L48" s="2"/>
      <c r="M48" s="1"/>
      <c r="N48" s="1"/>
    </row>
    <row r="49" spans="1:14" ht="12.75">
      <c r="A49">
        <v>8</v>
      </c>
      <c r="B49">
        <f t="shared" si="0"/>
        <v>60</v>
      </c>
      <c r="C49">
        <f t="shared" si="1"/>
        <v>31.819805153394675</v>
      </c>
      <c r="D49">
        <f t="shared" si="2"/>
        <v>465.55367217460804</v>
      </c>
      <c r="E49" s="2">
        <f t="shared" si="3"/>
        <v>0.7954951288348668</v>
      </c>
      <c r="F49">
        <f t="shared" si="4"/>
      </c>
      <c r="G49">
        <f t="shared" si="5"/>
      </c>
      <c r="H49" t="e">
        <f t="shared" si="6"/>
        <v>#VALUE!</v>
      </c>
      <c r="I49">
        <f t="shared" si="7"/>
      </c>
      <c r="J49">
        <f t="shared" si="8"/>
      </c>
      <c r="K49" t="e">
        <f t="shared" si="9"/>
        <v>#VALUE!</v>
      </c>
      <c r="L49" s="2"/>
      <c r="M49" s="1"/>
      <c r="N49" s="1"/>
    </row>
    <row r="50" spans="1:14" ht="12.75">
      <c r="A50">
        <v>9</v>
      </c>
      <c r="B50">
        <f t="shared" si="0"/>
        <v>67.5</v>
      </c>
      <c r="C50">
        <f t="shared" si="1"/>
        <v>26.666666666666682</v>
      </c>
      <c r="D50">
        <f t="shared" si="2"/>
        <v>465.55367217460804</v>
      </c>
      <c r="E50" s="2">
        <f t="shared" si="3"/>
        <v>0.5925925925925928</v>
      </c>
      <c r="F50">
        <f t="shared" si="4"/>
      </c>
      <c r="G50">
        <f t="shared" si="5"/>
      </c>
      <c r="H50" t="e">
        <f t="shared" si="6"/>
        <v>#VALUE!</v>
      </c>
      <c r="I50">
        <f t="shared" si="7"/>
      </c>
      <c r="J50">
        <f t="shared" si="8"/>
      </c>
      <c r="K50" t="e">
        <f t="shared" si="9"/>
        <v>#VALUE!</v>
      </c>
      <c r="L50" s="2"/>
      <c r="M50" s="1"/>
      <c r="N50" s="1"/>
    </row>
    <row r="51" spans="1:14" ht="12.75">
      <c r="A51">
        <v>10</v>
      </c>
      <c r="B51">
        <f t="shared" si="0"/>
        <v>75</v>
      </c>
      <c r="C51">
        <f t="shared" si="1"/>
        <v>22.768399153212368</v>
      </c>
      <c r="D51">
        <f t="shared" si="2"/>
        <v>465.5536721746081</v>
      </c>
      <c r="E51" s="2">
        <f t="shared" si="3"/>
        <v>0.4553679830642473</v>
      </c>
      <c r="F51">
        <f t="shared" si="4"/>
      </c>
      <c r="G51">
        <f t="shared" si="5"/>
      </c>
      <c r="H51" t="e">
        <f t="shared" si="6"/>
        <v>#VALUE!</v>
      </c>
      <c r="I51">
        <f t="shared" si="7"/>
      </c>
      <c r="J51">
        <f t="shared" si="8"/>
      </c>
      <c r="K51" t="e">
        <f t="shared" si="9"/>
        <v>#VALUE!</v>
      </c>
      <c r="L51" s="2"/>
      <c r="M51" s="1"/>
      <c r="N51" s="1"/>
    </row>
    <row r="52" spans="1:14" ht="12.75">
      <c r="A52">
        <v>11</v>
      </c>
      <c r="B52">
        <f t="shared" si="0"/>
        <v>82.5</v>
      </c>
      <c r="C52">
        <f t="shared" si="1"/>
        <v>19.73528800872637</v>
      </c>
      <c r="D52">
        <f t="shared" si="2"/>
        <v>465.553672174608</v>
      </c>
      <c r="E52" s="2">
        <f t="shared" si="3"/>
        <v>0.3588234183404794</v>
      </c>
      <c r="F52">
        <f t="shared" si="4"/>
      </c>
      <c r="G52">
        <f t="shared" si="5"/>
      </c>
      <c r="H52" t="e">
        <f t="shared" si="6"/>
        <v>#VALUE!</v>
      </c>
      <c r="I52">
        <f t="shared" si="7"/>
      </c>
      <c r="J52">
        <f t="shared" si="8"/>
      </c>
      <c r="K52" t="e">
        <f t="shared" si="9"/>
        <v>#VALUE!</v>
      </c>
      <c r="L52" s="2"/>
      <c r="M52" s="1"/>
      <c r="N52" s="1"/>
    </row>
    <row r="53" spans="1:14" ht="12.75">
      <c r="A53">
        <v>12</v>
      </c>
      <c r="B53">
        <f t="shared" si="0"/>
        <v>90</v>
      </c>
      <c r="C53">
        <f t="shared" si="1"/>
        <v>17.320508075688778</v>
      </c>
      <c r="D53">
        <f t="shared" si="2"/>
        <v>465.5536721746079</v>
      </c>
      <c r="E53" s="2">
        <f t="shared" si="3"/>
        <v>0.2886751345948129</v>
      </c>
      <c r="F53">
        <f t="shared" si="4"/>
      </c>
      <c r="G53">
        <f t="shared" si="5"/>
      </c>
      <c r="H53" t="e">
        <f t="shared" si="6"/>
        <v>#VALUE!</v>
      </c>
      <c r="I53">
        <f t="shared" si="7"/>
      </c>
      <c r="J53">
        <f t="shared" si="8"/>
      </c>
      <c r="K53" t="e">
        <f t="shared" si="9"/>
        <v>#VALUE!</v>
      </c>
      <c r="L53" s="2"/>
      <c r="M53" s="1"/>
      <c r="N53" s="1"/>
    </row>
    <row r="54" spans="1:14" ht="12.75">
      <c r="A54">
        <v>13</v>
      </c>
      <c r="B54">
        <f t="shared" si="0"/>
        <v>97.5</v>
      </c>
      <c r="C54">
        <f t="shared" si="1"/>
        <v>15.360928510852505</v>
      </c>
      <c r="D54">
        <f t="shared" si="2"/>
        <v>465.553672174608</v>
      </c>
      <c r="E54" s="2">
        <f t="shared" si="3"/>
        <v>0.2363219770900385</v>
      </c>
      <c r="F54">
        <f t="shared" si="4"/>
      </c>
      <c r="G54">
        <f t="shared" si="5"/>
      </c>
      <c r="H54" t="e">
        <f t="shared" si="6"/>
        <v>#VALUE!</v>
      </c>
      <c r="I54">
        <f t="shared" si="7"/>
      </c>
      <c r="J54">
        <f t="shared" si="8"/>
      </c>
      <c r="K54" t="e">
        <f t="shared" si="9"/>
        <v>#VALUE!</v>
      </c>
      <c r="L54" s="2"/>
      <c r="M54" s="1"/>
      <c r="N54" s="1"/>
    </row>
    <row r="55" spans="1:14" ht="12.75">
      <c r="A55">
        <v>14</v>
      </c>
      <c r="B55">
        <f t="shared" si="0"/>
        <v>105</v>
      </c>
      <c r="C55">
        <f t="shared" si="1"/>
        <v>13.744863869781836</v>
      </c>
      <c r="D55">
        <f t="shared" si="2"/>
        <v>465.55367217460804</v>
      </c>
      <c r="E55" s="2">
        <f t="shared" si="3"/>
        <v>0.19635519813974048</v>
      </c>
      <c r="F55">
        <f t="shared" si="4"/>
      </c>
      <c r="G55">
        <f t="shared" si="5"/>
      </c>
      <c r="H55" t="e">
        <f t="shared" si="6"/>
        <v>#VALUE!</v>
      </c>
      <c r="I55">
        <f t="shared" si="7"/>
      </c>
      <c r="J55">
        <f t="shared" si="8"/>
      </c>
      <c r="K55" t="e">
        <f t="shared" si="9"/>
        <v>#VALUE!</v>
      </c>
      <c r="L55" s="2"/>
      <c r="M55" s="1"/>
      <c r="N55" s="1"/>
    </row>
    <row r="56" spans="1:14" ht="12.75">
      <c r="A56">
        <v>15</v>
      </c>
      <c r="B56">
        <f t="shared" si="0"/>
        <v>112.5</v>
      </c>
      <c r="C56">
        <f t="shared" si="1"/>
        <v>12.39354670786374</v>
      </c>
      <c r="D56">
        <f t="shared" si="2"/>
        <v>465.553672174608</v>
      </c>
      <c r="E56" s="2">
        <f t="shared" si="3"/>
        <v>0.16524728943818315</v>
      </c>
      <c r="F56">
        <f t="shared" si="4"/>
      </c>
      <c r="G56">
        <f t="shared" si="5"/>
      </c>
      <c r="H56" t="e">
        <f t="shared" si="6"/>
        <v>#VALUE!</v>
      </c>
      <c r="I56">
        <f t="shared" si="7"/>
      </c>
      <c r="J56">
        <f t="shared" si="8"/>
      </c>
      <c r="K56" t="e">
        <f t="shared" si="9"/>
        <v>#VALUE!</v>
      </c>
      <c r="L56" s="2"/>
      <c r="M56" s="1"/>
      <c r="N56" s="1"/>
    </row>
    <row r="57" spans="1:14" ht="12.75">
      <c r="A57">
        <v>16</v>
      </c>
      <c r="B57">
        <f t="shared" si="0"/>
        <v>120</v>
      </c>
      <c r="C57">
        <f t="shared" si="1"/>
        <v>11.250000000000016</v>
      </c>
      <c r="D57">
        <f t="shared" si="2"/>
        <v>465.5536721746081</v>
      </c>
      <c r="E57" s="2">
        <f t="shared" si="3"/>
        <v>0.14062500000000017</v>
      </c>
      <c r="F57">
        <f t="shared" si="4"/>
      </c>
      <c r="G57">
        <f t="shared" si="5"/>
      </c>
      <c r="H57" t="e">
        <f t="shared" si="6"/>
        <v>#VALUE!</v>
      </c>
      <c r="I57">
        <f t="shared" si="7"/>
      </c>
      <c r="J57">
        <f t="shared" si="8"/>
      </c>
      <c r="K57" t="e">
        <f t="shared" si="9"/>
        <v>#VALUE!</v>
      </c>
      <c r="L57" s="2"/>
      <c r="M57" s="1"/>
      <c r="N57" s="1"/>
    </row>
    <row r="58" spans="1:14" ht="12.75">
      <c r="A58">
        <v>17</v>
      </c>
      <c r="B58">
        <f t="shared" si="0"/>
        <v>127.5</v>
      </c>
      <c r="C58">
        <f t="shared" si="1"/>
        <v>10.272097060362334</v>
      </c>
      <c r="D58">
        <f t="shared" si="2"/>
        <v>465.553672174608</v>
      </c>
      <c r="E58" s="2">
        <f t="shared" si="3"/>
        <v>0.1208482007101451</v>
      </c>
      <c r="F58">
        <f t="shared" si="4"/>
      </c>
      <c r="G58">
        <f t="shared" si="5"/>
      </c>
      <c r="H58" t="e">
        <f t="shared" si="6"/>
        <v>#VALUE!</v>
      </c>
      <c r="I58">
        <f t="shared" si="7"/>
      </c>
      <c r="J58">
        <f t="shared" si="8"/>
      </c>
      <c r="K58" t="e">
        <f t="shared" si="9"/>
        <v>#VALUE!</v>
      </c>
      <c r="L58" s="2"/>
      <c r="M58" s="1"/>
      <c r="N58" s="1"/>
    </row>
    <row r="59" spans="1:14" ht="12.75">
      <c r="A59">
        <v>18</v>
      </c>
      <c r="B59">
        <f t="shared" si="0"/>
        <v>135</v>
      </c>
      <c r="C59">
        <f t="shared" si="1"/>
        <v>9.428090415820638</v>
      </c>
      <c r="D59">
        <f t="shared" si="2"/>
        <v>465.55367217460804</v>
      </c>
      <c r="E59" s="2">
        <f t="shared" si="3"/>
        <v>0.10475656017578484</v>
      </c>
      <c r="F59">
        <f t="shared" si="4"/>
      </c>
      <c r="G59">
        <f t="shared" si="5"/>
      </c>
      <c r="H59" t="e">
        <f t="shared" si="6"/>
        <v>#VALUE!</v>
      </c>
      <c r="I59">
        <f t="shared" si="7"/>
      </c>
      <c r="J59">
        <f t="shared" si="8"/>
      </c>
      <c r="K59" t="e">
        <f t="shared" si="9"/>
        <v>#VALUE!</v>
      </c>
      <c r="L59" s="2"/>
      <c r="M59" s="1"/>
      <c r="N59" s="1"/>
    </row>
    <row r="60" spans="1:14" ht="12.75">
      <c r="A60">
        <v>19</v>
      </c>
      <c r="B60">
        <f t="shared" si="0"/>
        <v>142.5</v>
      </c>
      <c r="C60">
        <f t="shared" si="1"/>
        <v>8.693648862463395</v>
      </c>
      <c r="D60">
        <f t="shared" si="2"/>
        <v>465.55367217460804</v>
      </c>
      <c r="E60" s="2">
        <f t="shared" si="3"/>
        <v>0.09151209328908835</v>
      </c>
      <c r="F60">
        <f t="shared" si="4"/>
      </c>
      <c r="G60">
        <f t="shared" si="5"/>
      </c>
      <c r="H60" t="e">
        <f t="shared" si="6"/>
        <v>#VALUE!</v>
      </c>
      <c r="I60">
        <f t="shared" si="7"/>
      </c>
      <c r="J60">
        <f t="shared" si="8"/>
      </c>
      <c r="K60" t="e">
        <f t="shared" si="9"/>
        <v>#VALUE!</v>
      </c>
      <c r="L60" s="2"/>
      <c r="M60" s="1"/>
      <c r="N60" s="1"/>
    </row>
    <row r="61" spans="1:14" ht="12.75">
      <c r="A61">
        <v>20</v>
      </c>
      <c r="B61">
        <f t="shared" si="0"/>
        <v>150</v>
      </c>
      <c r="C61">
        <f t="shared" si="1"/>
        <v>8.049844718999255</v>
      </c>
      <c r="D61">
        <f t="shared" si="2"/>
        <v>465.553672174608</v>
      </c>
      <c r="E61" s="2">
        <f t="shared" si="3"/>
        <v>0.08049844718999254</v>
      </c>
      <c r="F61">
        <f t="shared" si="4"/>
      </c>
      <c r="G61">
        <f t="shared" si="5"/>
      </c>
      <c r="H61" t="e">
        <f t="shared" si="6"/>
        <v>#VALUE!</v>
      </c>
      <c r="I61">
        <f t="shared" si="7"/>
      </c>
      <c r="J61">
        <f t="shared" si="8"/>
      </c>
      <c r="K61" t="e">
        <f t="shared" si="9"/>
        <v>#VALUE!</v>
      </c>
      <c r="L61" s="2"/>
      <c r="M61" s="1"/>
      <c r="N61" s="1"/>
    </row>
    <row r="62" spans="1:14" ht="12.75">
      <c r="A62">
        <v>21</v>
      </c>
      <c r="B62">
        <f t="shared" si="0"/>
        <v>157.5</v>
      </c>
      <c r="C62">
        <f t="shared" si="1"/>
        <v>7.481756236662606</v>
      </c>
      <c r="D62">
        <f t="shared" si="2"/>
        <v>465.55367217460804</v>
      </c>
      <c r="E62" s="2">
        <f t="shared" si="3"/>
        <v>0.07125482130154862</v>
      </c>
      <c r="F62">
        <f t="shared" si="4"/>
      </c>
      <c r="G62">
        <f t="shared" si="5"/>
      </c>
      <c r="H62" t="e">
        <f t="shared" si="6"/>
        <v>#VALUE!</v>
      </c>
      <c r="I62">
        <f t="shared" si="7"/>
      </c>
      <c r="J62">
        <f t="shared" si="8"/>
      </c>
      <c r="K62" t="e">
        <f t="shared" si="9"/>
        <v>#VALUE!</v>
      </c>
      <c r="L62" s="2"/>
      <c r="M62" s="1"/>
      <c r="N62" s="1"/>
    </row>
    <row r="63" spans="1:14" ht="12.75">
      <c r="A63">
        <v>22</v>
      </c>
      <c r="B63">
        <f t="shared" si="0"/>
        <v>165</v>
      </c>
      <c r="C63">
        <f t="shared" si="1"/>
        <v>6.977477989819986</v>
      </c>
      <c r="D63">
        <f t="shared" si="2"/>
        <v>465.553672174608</v>
      </c>
      <c r="E63" s="2">
        <f t="shared" si="3"/>
        <v>0.0634316180892726</v>
      </c>
      <c r="F63">
        <f t="shared" si="4"/>
      </c>
      <c r="G63">
        <f t="shared" si="5"/>
      </c>
      <c r="H63" t="e">
        <f t="shared" si="6"/>
        <v>#VALUE!</v>
      </c>
      <c r="I63">
        <f t="shared" si="7"/>
      </c>
      <c r="J63">
        <f t="shared" si="8"/>
      </c>
      <c r="K63" t="e">
        <f t="shared" si="9"/>
        <v>#VALUE!</v>
      </c>
      <c r="L63" s="2"/>
      <c r="M63" s="1"/>
      <c r="N63" s="1"/>
    </row>
    <row r="64" spans="1:11" ht="12.75">
      <c r="A64">
        <v>23</v>
      </c>
      <c r="B64">
        <f t="shared" si="0"/>
        <v>172.5</v>
      </c>
      <c r="C64">
        <f t="shared" si="1"/>
        <v>6.527407744395384</v>
      </c>
      <c r="D64">
        <f t="shared" si="2"/>
        <v>465.5536721746081</v>
      </c>
      <c r="E64" s="2">
        <f t="shared" si="3"/>
        <v>0.05676006734256855</v>
      </c>
      <c r="F64">
        <f t="shared" si="4"/>
      </c>
      <c r="G64">
        <f t="shared" si="5"/>
      </c>
      <c r="H64" t="e">
        <f t="shared" si="6"/>
        <v>#VALUE!</v>
      </c>
      <c r="I64">
        <f t="shared" si="7"/>
      </c>
      <c r="J64">
        <f t="shared" si="8"/>
      </c>
      <c r="K64" t="e">
        <f t="shared" si="9"/>
        <v>#VALUE!</v>
      </c>
    </row>
    <row r="65" spans="1:11" ht="12.75">
      <c r="A65">
        <v>24</v>
      </c>
      <c r="B65">
        <f t="shared" si="0"/>
        <v>180</v>
      </c>
      <c r="C65">
        <f t="shared" si="1"/>
        <v>6.123724356957944</v>
      </c>
      <c r="D65">
        <f t="shared" si="2"/>
        <v>465.553672174608</v>
      </c>
      <c r="E65" s="2">
        <f t="shared" si="3"/>
        <v>0.05103103630798286</v>
      </c>
      <c r="F65">
        <f t="shared" si="4"/>
      </c>
      <c r="G65">
        <f t="shared" si="5"/>
      </c>
      <c r="H65" t="e">
        <f t="shared" si="6"/>
        <v>#VALUE!</v>
      </c>
      <c r="I65">
        <f t="shared" si="7"/>
      </c>
      <c r="J65">
        <f t="shared" si="8"/>
      </c>
      <c r="K65" t="e">
        <f t="shared" si="9"/>
        <v>#VALUE!</v>
      </c>
    </row>
    <row r="66" spans="2:3" ht="12.75">
      <c r="B66">
        <f>1.5*i/px</f>
        <v>180</v>
      </c>
      <c r="C66">
        <f>1.5*i/py</f>
        <v>180</v>
      </c>
    </row>
  </sheetData>
  <sheetProtection sheet="1" objects="1" scenarios="1"/>
  <mergeCells count="2">
    <mergeCell ref="A4:C4"/>
    <mergeCell ref="D4:F4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Whitney</dc:creator>
  <cp:keywords/>
  <dc:description/>
  <cp:lastModifiedBy>Jim Whitney</cp:lastModifiedBy>
  <dcterms:created xsi:type="dcterms:W3CDTF">1998-06-06T15:49:32Z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